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15"/>
  </bookViews>
  <sheets>
    <sheet name="Plan1" sheetId="1" r:id="rId1"/>
    <sheet name="Plan2" sheetId="2" r:id="rId2"/>
    <sheet name="Plan3" sheetId="3" r:id="rId3"/>
  </sheets>
  <calcPr calcId="144525"/>
</workbook>
</file>

<file path=xl/comments1.xml><?xml version="1.0" encoding="utf-8"?>
<comments xmlns="http://schemas.openxmlformats.org/spreadsheetml/2006/main">
  <authors>
    <author>Amaral Contabilidade</author>
  </authors>
  <commentList>
    <comment ref="A17" authorId="0">
      <text>
        <r>
          <rPr>
            <b/>
            <sz val="9"/>
            <rFont val="Tahoma"/>
            <charset val="134"/>
          </rPr>
          <t>Amaral Contabilidade:</t>
        </r>
        <r>
          <rPr>
            <sz val="9"/>
            <rFont val="Tahoma"/>
            <charset val="134"/>
          </rPr>
          <t xml:space="preserve">
</t>
        </r>
      </text>
    </comment>
    <comment ref="A19" authorId="0">
      <text>
        <r>
          <rPr>
            <b/>
            <sz val="9"/>
            <rFont val="Tahoma"/>
            <charset val="134"/>
          </rPr>
          <t>Amaral Contabilidade: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<sst xmlns="http://schemas.openxmlformats.org/spreadsheetml/2006/main" count="62" uniqueCount="61">
  <si>
    <t>Planilha de Custos de Funcionário (Por Funcionário)</t>
  </si>
  <si>
    <t>Nome/Rasão social</t>
  </si>
  <si>
    <t>CNPJ:</t>
  </si>
  <si>
    <t>00.000.000/0000-00</t>
  </si>
  <si>
    <t>Função:</t>
  </si>
  <si>
    <t xml:space="preserve"> a definir</t>
  </si>
  <si>
    <t>Projeto:</t>
  </si>
  <si>
    <t>Valores Funcionário</t>
  </si>
  <si>
    <t>Subsídios</t>
  </si>
  <si>
    <t>Tributação</t>
  </si>
  <si>
    <t>Totais</t>
  </si>
  <si>
    <t>Funcionário</t>
  </si>
  <si>
    <t>Mês</t>
  </si>
  <si>
    <t>Base</t>
  </si>
  <si>
    <t>1/12 - Férias</t>
  </si>
  <si>
    <t>1/12 - 13º Salário</t>
  </si>
  <si>
    <t>Total Provisão</t>
  </si>
  <si>
    <t>Vale Alimentação</t>
  </si>
  <si>
    <t>Vale Transporte</t>
  </si>
  <si>
    <t>Convênio Saúde</t>
  </si>
  <si>
    <t>FGTS 8%</t>
  </si>
  <si>
    <t>FGTS 50%</t>
  </si>
  <si>
    <t xml:space="preserve">INSS - EMPRESA </t>
  </si>
  <si>
    <t>INSS - RAT</t>
  </si>
  <si>
    <t>PIS</t>
  </si>
  <si>
    <t>Total TRIBUTOS</t>
  </si>
  <si>
    <t>Provisão + Tributos</t>
  </si>
  <si>
    <t>Salário B</t>
  </si>
  <si>
    <t>01</t>
  </si>
  <si>
    <t>02</t>
  </si>
  <si>
    <t>FPAS: 566</t>
  </si>
  <si>
    <t>03</t>
  </si>
  <si>
    <t>04</t>
  </si>
  <si>
    <t>05</t>
  </si>
  <si>
    <t>RATxFAP</t>
  </si>
  <si>
    <t>06</t>
  </si>
  <si>
    <t>07</t>
  </si>
  <si>
    <t>08</t>
  </si>
  <si>
    <t>Ajuste RAT</t>
  </si>
  <si>
    <t>09</t>
  </si>
  <si>
    <t>10</t>
  </si>
  <si>
    <t>PIS S/Folha</t>
  </si>
  <si>
    <t>11</t>
  </si>
  <si>
    <t>12</t>
  </si>
  <si>
    <t>Ind Atual FGTS</t>
  </si>
  <si>
    <t>Ind. Atual Sal</t>
  </si>
  <si>
    <t>TOTAIS</t>
  </si>
  <si>
    <t>Total Custo em 12 meses:</t>
  </si>
  <si>
    <t>IMPOSTOS</t>
  </si>
  <si>
    <t>FUNCIONÁRIO</t>
  </si>
  <si>
    <t>TOTAL</t>
  </si>
  <si>
    <r>
      <rPr>
        <b/>
        <sz val="9"/>
        <rFont val="Arial"/>
        <charset val="134"/>
      </rPr>
      <t xml:space="preserve">FGTS 12 MESES + </t>
    </r>
    <r>
      <rPr>
        <b/>
        <sz val="9"/>
        <color theme="0" tint="-0.0499893185216834"/>
        <rFont val="Arial"/>
        <charset val="134"/>
      </rPr>
      <t>4,091%</t>
    </r>
  </si>
  <si>
    <t>INSS 12 MESES</t>
  </si>
  <si>
    <t>PIS S FPAG</t>
  </si>
  <si>
    <t>SALÁRIO</t>
  </si>
  <si>
    <t>FÉRIAS</t>
  </si>
  <si>
    <t>13º</t>
  </si>
  <si>
    <t>V.ALIM.</t>
  </si>
  <si>
    <t>V. Transp</t>
  </si>
  <si>
    <t>Total Com Multa FGTS:</t>
  </si>
  <si>
    <t>Total:</t>
  </si>
</sst>
</file>

<file path=xl/styles.xml><?xml version="1.0" encoding="utf-8"?>
<styleSheet xmlns="http://schemas.openxmlformats.org/spreadsheetml/2006/main">
  <numFmts count="6">
    <numFmt numFmtId="176" formatCode="_-* #,##0.00_-;\-* #,##0.00_-;_-* &quot;-&quot;??_-;_-@_-"/>
    <numFmt numFmtId="177" formatCode="_-* #,##0_-;\-* #,##0_-;_-* &quot;-&quot;_-;_-@_-"/>
    <numFmt numFmtId="178" formatCode="_-&quot;R$&quot;\ * #,##0_-;\-&quot;R$&quot;\ * #,##0_-;_-&quot;R$&quot;\ * &quot;-&quot;_-;_-@_-"/>
    <numFmt numFmtId="179" formatCode="_-&quot;R$&quot;\ * #,##0.00_-;\-&quot;R$&quot;\ * #,##0.00_-;_-&quot;R$&quot;\ * &quot;-&quot;??_-;_-@_-"/>
    <numFmt numFmtId="180" formatCode="0.0000%"/>
    <numFmt numFmtId="181" formatCode="dd/mm/yyyy\ h:mm"/>
  </numFmts>
  <fonts count="30">
    <font>
      <sz val="11"/>
      <color theme="1"/>
      <name val="Calibri"/>
      <charset val="134"/>
      <scheme val="minor"/>
    </font>
    <font>
      <b/>
      <sz val="10"/>
      <name val="Arial"/>
      <charset val="134"/>
    </font>
    <font>
      <sz val="8"/>
      <name val="Arial"/>
      <charset val="134"/>
    </font>
    <font>
      <b/>
      <sz val="8"/>
      <name val="Arial"/>
      <charset val="134"/>
    </font>
    <font>
      <sz val="10"/>
      <name val="Arial"/>
      <charset val="134"/>
    </font>
    <font>
      <b/>
      <sz val="9"/>
      <name val="Arial"/>
      <charset val="134"/>
    </font>
    <font>
      <sz val="9"/>
      <name val="Arial"/>
      <charset val="134"/>
    </font>
    <font>
      <b/>
      <sz val="11"/>
      <color theme="3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9"/>
      <color theme="0" tint="-0.0499893185216834"/>
      <name val="Arial"/>
      <charset val="134"/>
    </font>
    <font>
      <sz val="9"/>
      <name val="Tahoma"/>
      <charset val="134"/>
    </font>
    <font>
      <b/>
      <sz val="9"/>
      <name val="Tahoma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0" borderId="36" applyNumberFormat="0" applyFill="0" applyAlignment="0" applyProtection="0">
      <alignment vertical="center"/>
    </xf>
    <xf numFmtId="0" fontId="12" fillId="7" borderId="35" applyNumberFormat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13" borderId="37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0" borderId="3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38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34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25" borderId="39" applyNumberFormat="0" applyAlignment="0" applyProtection="0">
      <alignment vertical="center"/>
    </xf>
    <xf numFmtId="0" fontId="21" fillId="27" borderId="40" applyNumberFormat="0" applyAlignment="0" applyProtection="0">
      <alignment vertical="center"/>
    </xf>
    <xf numFmtId="0" fontId="22" fillId="27" borderId="39" applyNumberFormat="0" applyAlignment="0" applyProtection="0">
      <alignment vertical="center"/>
    </xf>
    <xf numFmtId="0" fontId="23" fillId="0" borderId="41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9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9" fontId="0" fillId="0" borderId="0" xfId="0" applyNumberForma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0" fillId="0" borderId="1" xfId="0" applyBorder="1"/>
    <xf numFmtId="4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49" fontId="3" fillId="0" borderId="6" xfId="0" applyNumberFormat="1" applyFont="1" applyBorder="1" applyAlignment="1">
      <alignment horizont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2" fillId="0" borderId="2" xfId="0" applyFont="1" applyBorder="1" applyAlignment="1">
      <alignment horizontal="left"/>
    </xf>
    <xf numFmtId="49" fontId="1" fillId="0" borderId="3" xfId="0" applyNumberFormat="1" applyFont="1" applyBorder="1" applyAlignment="1">
      <alignment horizontal="center"/>
    </xf>
    <xf numFmtId="176" fontId="0" fillId="0" borderId="0" xfId="0" applyNumberFormat="1" applyBorder="1"/>
    <xf numFmtId="176" fontId="0" fillId="0" borderId="4" xfId="0" applyNumberFormat="1" applyBorder="1"/>
    <xf numFmtId="176" fontId="1" fillId="2" borderId="10" xfId="0" applyNumberFormat="1" applyFont="1" applyFill="1" applyBorder="1"/>
    <xf numFmtId="176" fontId="2" fillId="0" borderId="2" xfId="0" applyNumberFormat="1" applyFont="1" applyBorder="1" applyAlignment="1">
      <alignment horizontal="center"/>
    </xf>
    <xf numFmtId="9" fontId="2" fillId="0" borderId="2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80" fontId="2" fillId="0" borderId="2" xfId="0" applyNumberFormat="1" applyFon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176" fontId="0" fillId="0" borderId="12" xfId="0" applyNumberFormat="1" applyBorder="1"/>
    <xf numFmtId="176" fontId="0" fillId="0" borderId="13" xfId="0" applyNumberFormat="1" applyBorder="1"/>
    <xf numFmtId="176" fontId="1" fillId="2" borderId="14" xfId="0" applyNumberFormat="1" applyFont="1" applyFill="1" applyBorder="1"/>
    <xf numFmtId="0" fontId="4" fillId="0" borderId="15" xfId="0" applyFont="1" applyBorder="1"/>
    <xf numFmtId="49" fontId="4" fillId="0" borderId="6" xfId="0" applyNumberFormat="1" applyFont="1" applyBorder="1" applyAlignment="1">
      <alignment horizontal="center"/>
    </xf>
    <xf numFmtId="176" fontId="4" fillId="0" borderId="7" xfId="0" applyNumberFormat="1" applyFont="1" applyBorder="1"/>
    <xf numFmtId="176" fontId="4" fillId="0" borderId="8" xfId="0" applyNumberFormat="1" applyFont="1" applyBorder="1"/>
    <xf numFmtId="176" fontId="4" fillId="2" borderId="9" xfId="0" applyNumberFormat="1" applyFont="1" applyFill="1" applyBorder="1"/>
    <xf numFmtId="0" fontId="0" fillId="0" borderId="16" xfId="0" applyBorder="1"/>
    <xf numFmtId="49" fontId="0" fillId="0" borderId="17" xfId="0" applyNumberFormat="1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0" fillId="0" borderId="3" xfId="0" applyNumberFormat="1" applyBorder="1" applyAlignment="1">
      <alignment horizontal="left" wrapText="1"/>
    </xf>
    <xf numFmtId="0" fontId="0" fillId="0" borderId="0" xfId="0" applyNumberFormat="1" applyBorder="1" applyAlignment="1">
      <alignment horizontal="left" wrapText="1"/>
    </xf>
    <xf numFmtId="176" fontId="1" fillId="0" borderId="0" xfId="0" applyNumberFormat="1" applyFont="1" applyBorder="1"/>
    <xf numFmtId="176" fontId="0" fillId="0" borderId="21" xfId="0" applyNumberFormat="1" applyBorder="1" applyAlignment="1">
      <alignment horizontal="right"/>
    </xf>
    <xf numFmtId="176" fontId="1" fillId="0" borderId="0" xfId="0" applyNumberFormat="1" applyFont="1" applyBorder="1" applyAlignment="1">
      <alignment horizontal="right"/>
    </xf>
    <xf numFmtId="176" fontId="1" fillId="0" borderId="4" xfId="0" applyNumberFormat="1" applyFont="1" applyBorder="1"/>
    <xf numFmtId="0" fontId="0" fillId="0" borderId="22" xfId="0" applyNumberFormat="1" applyBorder="1" applyAlignment="1">
      <alignment horizontal="left" wrapText="1"/>
    </xf>
    <xf numFmtId="0" fontId="0" fillId="0" borderId="23" xfId="0" applyNumberFormat="1" applyBorder="1" applyAlignment="1">
      <alignment horizontal="left" wrapText="1"/>
    </xf>
    <xf numFmtId="176" fontId="1" fillId="0" borderId="23" xfId="0" applyNumberFormat="1" applyFont="1" applyBorder="1"/>
    <xf numFmtId="176" fontId="0" fillId="0" borderId="24" xfId="0" applyNumberFormat="1" applyBorder="1"/>
    <xf numFmtId="176" fontId="0" fillId="0" borderId="23" xfId="0" applyNumberFormat="1" applyBorder="1"/>
    <xf numFmtId="176" fontId="0" fillId="0" borderId="25" xfId="0" applyNumberFormat="1" applyBorder="1"/>
    <xf numFmtId="0" fontId="0" fillId="0" borderId="11" xfId="0" applyBorder="1"/>
    <xf numFmtId="0" fontId="0" fillId="0" borderId="12" xfId="0" applyBorder="1"/>
    <xf numFmtId="49" fontId="0" fillId="0" borderId="0" xfId="0" applyNumberFormat="1"/>
    <xf numFmtId="181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26" xfId="0" applyFont="1" applyBorder="1" applyAlignment="1">
      <alignment horizontal="center"/>
    </xf>
    <xf numFmtId="0" fontId="2" fillId="0" borderId="6" xfId="0" applyFont="1" applyBorder="1" applyAlignment="1">
      <alignment wrapText="1"/>
    </xf>
    <xf numFmtId="0" fontId="2" fillId="3" borderId="27" xfId="0" applyFont="1" applyFill="1" applyBorder="1" applyAlignment="1">
      <alignment horizontal="center" wrapText="1"/>
    </xf>
    <xf numFmtId="176" fontId="0" fillId="0" borderId="3" xfId="0" applyNumberFormat="1" applyBorder="1"/>
    <xf numFmtId="176" fontId="1" fillId="3" borderId="26" xfId="0" applyNumberFormat="1" applyFont="1" applyFill="1" applyBorder="1"/>
    <xf numFmtId="176" fontId="1" fillId="3" borderId="28" xfId="0" applyNumberFormat="1" applyFont="1" applyFill="1" applyBorder="1"/>
    <xf numFmtId="176" fontId="0" fillId="0" borderId="11" xfId="0" applyNumberFormat="1" applyBorder="1"/>
    <xf numFmtId="176" fontId="0" fillId="2" borderId="14" xfId="0" applyNumberFormat="1" applyFill="1" applyBorder="1"/>
    <xf numFmtId="0" fontId="0" fillId="3" borderId="29" xfId="0" applyFill="1" applyBorder="1"/>
    <xf numFmtId="176" fontId="4" fillId="0" borderId="6" xfId="0" applyNumberFormat="1" applyFont="1" applyBorder="1"/>
    <xf numFmtId="176" fontId="1" fillId="3" borderId="30" xfId="0" applyNumberFormat="1" applyFont="1" applyFill="1" applyBorder="1"/>
    <xf numFmtId="0" fontId="0" fillId="0" borderId="31" xfId="0" applyBorder="1"/>
    <xf numFmtId="0" fontId="1" fillId="0" borderId="20" xfId="0" applyFont="1" applyBorder="1" applyAlignment="1">
      <alignment horizontal="center"/>
    </xf>
    <xf numFmtId="0" fontId="1" fillId="3" borderId="8" xfId="0" applyFont="1" applyFill="1" applyBorder="1"/>
    <xf numFmtId="0" fontId="0" fillId="0" borderId="4" xfId="0" applyBorder="1"/>
    <xf numFmtId="0" fontId="5" fillId="0" borderId="19" xfId="0" applyFont="1" applyBorder="1"/>
    <xf numFmtId="0" fontId="5" fillId="0" borderId="20" xfId="0" applyFont="1" applyBorder="1"/>
    <xf numFmtId="0" fontId="5" fillId="3" borderId="32" xfId="0" applyFont="1" applyFill="1" applyBorder="1"/>
    <xf numFmtId="0" fontId="6" fillId="0" borderId="4" xfId="0" applyFont="1" applyBorder="1"/>
    <xf numFmtId="176" fontId="1" fillId="0" borderId="3" xfId="0" applyNumberFormat="1" applyFont="1" applyBorder="1"/>
    <xf numFmtId="176" fontId="1" fillId="0" borderId="21" xfId="0" applyNumberFormat="1" applyFont="1" applyBorder="1" applyAlignment="1">
      <alignment horizontal="center"/>
    </xf>
    <xf numFmtId="176" fontId="1" fillId="0" borderId="0" xfId="0" applyNumberFormat="1" applyFont="1" applyBorder="1" applyAlignment="1">
      <alignment horizontal="center"/>
    </xf>
    <xf numFmtId="176" fontId="1" fillId="0" borderId="21" xfId="0" applyNumberFormat="1" applyFont="1" applyBorder="1"/>
    <xf numFmtId="176" fontId="0" fillId="0" borderId="21" xfId="0" applyNumberFormat="1" applyBorder="1"/>
    <xf numFmtId="176" fontId="1" fillId="3" borderId="9" xfId="0" applyNumberFormat="1" applyFont="1" applyFill="1" applyBorder="1" applyAlignment="1">
      <alignment horizontal="left" indent="1"/>
    </xf>
    <xf numFmtId="176" fontId="0" fillId="0" borderId="22" xfId="0" applyNumberFormat="1" applyBorder="1"/>
    <xf numFmtId="176" fontId="1" fillId="3" borderId="33" xfId="0" applyNumberFormat="1" applyFont="1" applyFill="1" applyBorder="1"/>
    <xf numFmtId="0" fontId="0" fillId="0" borderId="13" xfId="0" applyBorder="1"/>
  </cellXfs>
  <cellStyles count="49">
    <cellStyle name="Normal" xfId="0" builtinId="0"/>
    <cellStyle name="Comma" xfId="1" builtinId="3"/>
    <cellStyle name="Comma [0]" xfId="2" builtinId="6"/>
    <cellStyle name="40% - Ênfase 4" xfId="3" builtinId="43"/>
    <cellStyle name="Porcentagem" xfId="4" builtinId="5"/>
    <cellStyle name="Célula Vinculada" xfId="5" builtinId="24"/>
    <cellStyle name="Célula de Verificação" xfId="6" builtinId="23"/>
    <cellStyle name="Moeda [0]" xfId="7" builtinId="7"/>
    <cellStyle name="20% - Ênfase 3" xfId="8" builtinId="38"/>
    <cellStyle name="Moeda" xfId="9" builtinId="4"/>
    <cellStyle name="Hyperlink seguido" xfId="10" builtinId="9"/>
    <cellStyle name="Hyperlink" xfId="11" builtinId="8"/>
    <cellStyle name="40% - Ênfase 2" xfId="12" builtinId="35"/>
    <cellStyle name="Observação" xfId="13" builtinId="10"/>
    <cellStyle name="40% - Ênfase 6" xfId="14" builtinId="51"/>
    <cellStyle name="Texto de Aviso" xfId="15" builtinId="11"/>
    <cellStyle name="Título" xfId="16" builtinId="15"/>
    <cellStyle name="Texto Explicativo" xfId="17" builtinId="53"/>
    <cellStyle name="Ênfase 3" xfId="18" builtinId="37"/>
    <cellStyle name="Título 1" xfId="19" builtinId="16"/>
    <cellStyle name="Ênfase 4" xfId="20" builtinId="41"/>
    <cellStyle name="Título 2" xfId="21" builtinId="17"/>
    <cellStyle name="Ênfase 5" xfId="22" builtinId="45"/>
    <cellStyle name="Título 3" xfId="23" builtinId="18"/>
    <cellStyle name="Ênfase 6" xfId="24" builtinId="49"/>
    <cellStyle name="Título 4" xfId="25" builtinId="19"/>
    <cellStyle name="Entrada" xfId="26" builtinId="20"/>
    <cellStyle name="Saída" xfId="27" builtinId="21"/>
    <cellStyle name="Cálculo" xfId="28" builtinId="22"/>
    <cellStyle name="Total" xfId="29" builtinId="25"/>
    <cellStyle name="40% - Ênfase 1" xfId="30" builtinId="31"/>
    <cellStyle name="Bom" xfId="31" builtinId="26"/>
    <cellStyle name="Ruim" xfId="32" builtinId="27"/>
    <cellStyle name="Neutro" xfId="33" builtinId="28"/>
    <cellStyle name="20% - Ênfase 5" xfId="34" builtinId="46"/>
    <cellStyle name="Ênfase 1" xfId="35" builtinId="29"/>
    <cellStyle name="20% - Ênfase 1" xfId="36" builtinId="30"/>
    <cellStyle name="60% - Ênfase 1" xfId="37" builtinId="32"/>
    <cellStyle name="20% - Ênfase 6" xfId="38" builtinId="50"/>
    <cellStyle name="Ênfase 2" xfId="39" builtinId="33"/>
    <cellStyle name="20% - Ênfase 2" xfId="40" builtinId="34"/>
    <cellStyle name="60% - Ênfase 2" xfId="41" builtinId="36"/>
    <cellStyle name="40% - Ênfase 3" xfId="42" builtinId="39"/>
    <cellStyle name="60% - Ênfase 3" xfId="43" builtinId="40"/>
    <cellStyle name="20% - Ênfase 4" xfId="44" builtinId="42"/>
    <cellStyle name="60% - Ênfase 4" xfId="45" builtinId="44"/>
    <cellStyle name="40% - Ênfase 5" xfId="46" builtinId="47"/>
    <cellStyle name="60% - Ênfase 5" xfId="47" builtinId="48"/>
    <cellStyle name="60% - Ênfase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1"/>
  <sheetViews>
    <sheetView tabSelected="1" workbookViewId="0">
      <selection activeCell="R7" sqref="R7"/>
    </sheetView>
  </sheetViews>
  <sheetFormatPr defaultColWidth="9" defaultRowHeight="14.4"/>
  <cols>
    <col min="1" max="1" width="14.712962962963" customWidth="1"/>
    <col min="3" max="3" width="12" customWidth="1"/>
    <col min="6" max="6" width="10.4259259259259" customWidth="1"/>
    <col min="9" max="9" width="10.5740740740741" customWidth="1"/>
    <col min="15" max="15" width="12.4259259259259" customWidth="1"/>
    <col min="16" max="16" width="11.8518518518519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2" t="s">
        <v>1</v>
      </c>
      <c r="B2" s="3"/>
      <c r="K2" s="6" t="s">
        <v>2</v>
      </c>
      <c r="L2" s="66" t="s">
        <v>3</v>
      </c>
      <c r="N2" s="67">
        <f ca="1">NOW()</f>
        <v>44803.7134027778</v>
      </c>
      <c r="O2" s="67"/>
    </row>
    <row r="3" spans="1:3">
      <c r="A3" s="4"/>
      <c r="B3" s="5"/>
      <c r="C3" s="4"/>
    </row>
    <row r="4" spans="1:16">
      <c r="A4" s="6" t="s">
        <v>4</v>
      </c>
      <c r="B4" s="6"/>
      <c r="C4" s="6"/>
      <c r="D4" s="7" t="s">
        <v>5</v>
      </c>
      <c r="E4" s="7"/>
      <c r="F4" s="7"/>
      <c r="G4" s="7"/>
      <c r="H4" s="7"/>
      <c r="I4" s="7"/>
      <c r="J4" s="7"/>
      <c r="K4" s="68" t="s">
        <v>6</v>
      </c>
      <c r="L4" s="69"/>
      <c r="M4" s="69"/>
      <c r="N4" s="69"/>
      <c r="O4" s="69"/>
      <c r="P4" s="69"/>
    </row>
    <row r="5" ht="15.15" spans="1:16">
      <c r="A5" s="8"/>
      <c r="B5" s="9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ht="15.9" spans="1:16">
      <c r="A6" s="11"/>
      <c r="B6" s="12" t="s">
        <v>7</v>
      </c>
      <c r="C6" s="13"/>
      <c r="D6" s="13"/>
      <c r="E6" s="13"/>
      <c r="F6" s="14"/>
      <c r="G6" s="13" t="s">
        <v>8</v>
      </c>
      <c r="H6" s="13"/>
      <c r="I6" s="13"/>
      <c r="J6" s="12" t="s">
        <v>9</v>
      </c>
      <c r="K6" s="13"/>
      <c r="L6" s="13"/>
      <c r="M6" s="13"/>
      <c r="N6" s="13"/>
      <c r="O6" s="14"/>
      <c r="P6" s="70" t="s">
        <v>10</v>
      </c>
    </row>
    <row r="7" ht="21.15" spans="1:16">
      <c r="A7" s="15" t="s">
        <v>11</v>
      </c>
      <c r="B7" s="16" t="s">
        <v>12</v>
      </c>
      <c r="C7" s="17" t="s">
        <v>13</v>
      </c>
      <c r="D7" s="17" t="s">
        <v>14</v>
      </c>
      <c r="E7" s="18" t="s">
        <v>15</v>
      </c>
      <c r="F7" s="19" t="s">
        <v>16</v>
      </c>
      <c r="G7" s="17" t="s">
        <v>17</v>
      </c>
      <c r="H7" s="17" t="s">
        <v>18</v>
      </c>
      <c r="I7" s="17" t="s">
        <v>19</v>
      </c>
      <c r="J7" s="71" t="s">
        <v>20</v>
      </c>
      <c r="K7" s="17" t="s">
        <v>21</v>
      </c>
      <c r="L7" s="17" t="s">
        <v>22</v>
      </c>
      <c r="M7" s="17" t="s">
        <v>23</v>
      </c>
      <c r="N7" s="17" t="s">
        <v>24</v>
      </c>
      <c r="O7" s="19" t="s">
        <v>25</v>
      </c>
      <c r="P7" s="72" t="s">
        <v>26</v>
      </c>
    </row>
    <row r="8" spans="1:16">
      <c r="A8" s="20" t="s">
        <v>27</v>
      </c>
      <c r="B8" s="21" t="s">
        <v>28</v>
      </c>
      <c r="C8" s="22">
        <f>$A$9</f>
        <v>2000</v>
      </c>
      <c r="D8" s="22">
        <f>(C8/12)+((C8/12)/3)</f>
        <v>222.222222222222</v>
      </c>
      <c r="E8" s="23">
        <f>C8/12</f>
        <v>166.666666666667</v>
      </c>
      <c r="F8" s="24">
        <f>E8+D8+C8</f>
        <v>2388.88888888889</v>
      </c>
      <c r="G8" s="22">
        <v>0</v>
      </c>
      <c r="H8" s="22">
        <v>0</v>
      </c>
      <c r="I8" s="22">
        <v>0</v>
      </c>
      <c r="J8" s="73">
        <f>(C8+D8+E8)*8%</f>
        <v>191.111111111111</v>
      </c>
      <c r="K8" s="22">
        <f>J8*0.5</f>
        <v>95.5555555555555</v>
      </c>
      <c r="L8" s="22">
        <f>(F8*($A$11+$A$12))</f>
        <v>585.277777777778</v>
      </c>
      <c r="M8" s="22">
        <f>F8*$A$17</f>
        <v>23.8888888888889</v>
      </c>
      <c r="N8" s="22">
        <f t="shared" ref="N8:N19" si="0">F8*$A$19</f>
        <v>23.8888888888889</v>
      </c>
      <c r="O8" s="24">
        <f>N8+M8+L8+J8+K8</f>
        <v>919.722222222222</v>
      </c>
      <c r="P8" s="74">
        <f>F8+O8</f>
        <v>3308.61111111111</v>
      </c>
    </row>
    <row r="9" spans="1:16">
      <c r="A9" s="25">
        <v>2000</v>
      </c>
      <c r="B9" s="21" t="s">
        <v>29</v>
      </c>
      <c r="C9" s="22">
        <f>$A$9</f>
        <v>2000</v>
      </c>
      <c r="D9" s="22">
        <f>(C9/12)+((C9/12)/3)</f>
        <v>222.222222222222</v>
      </c>
      <c r="E9" s="23">
        <f t="shared" ref="E9:E19" si="1">C9/12</f>
        <v>166.666666666667</v>
      </c>
      <c r="F9" s="24">
        <f t="shared" ref="F9:F19" si="2">E9+D9+C9</f>
        <v>2388.88888888889</v>
      </c>
      <c r="G9" s="22">
        <v>0</v>
      </c>
      <c r="H9" s="22">
        <v>0</v>
      </c>
      <c r="I9" s="22">
        <v>0</v>
      </c>
      <c r="J9" s="73">
        <f t="shared" ref="J9:J19" si="3">(C9+D9+E9)*8%</f>
        <v>191.111111111111</v>
      </c>
      <c r="K9" s="22">
        <f t="shared" ref="K9:K19" si="4">J9*0.5</f>
        <v>95.5555555555555</v>
      </c>
      <c r="L9" s="22">
        <f t="shared" ref="L9:L19" si="5">(F9*($A$11+$A$12))</f>
        <v>585.277777777778</v>
      </c>
      <c r="M9" s="22">
        <f t="shared" ref="M9:M19" si="6">F9*$A$17</f>
        <v>23.8888888888889</v>
      </c>
      <c r="N9" s="22">
        <f t="shared" si="0"/>
        <v>23.8888888888889</v>
      </c>
      <c r="O9" s="24">
        <f t="shared" ref="O9:O19" si="7">N9+M9+L9+J9+K9</f>
        <v>919.722222222222</v>
      </c>
      <c r="P9" s="74">
        <f t="shared" ref="P9:P19" si="8">F9+O9</f>
        <v>3308.61111111111</v>
      </c>
    </row>
    <row r="10" spans="1:16">
      <c r="A10" s="20" t="s">
        <v>30</v>
      </c>
      <c r="B10" s="21" t="s">
        <v>31</v>
      </c>
      <c r="C10" s="22">
        <f>$A$9</f>
        <v>2000</v>
      </c>
      <c r="D10" s="22">
        <f t="shared" ref="D10:D19" si="9">(C10/12)+((C10/12)/3)</f>
        <v>222.222222222222</v>
      </c>
      <c r="E10" s="23">
        <f t="shared" si="1"/>
        <v>166.666666666667</v>
      </c>
      <c r="F10" s="24">
        <f t="shared" si="2"/>
        <v>2388.88888888889</v>
      </c>
      <c r="G10" s="22">
        <v>0</v>
      </c>
      <c r="H10" s="22">
        <v>0</v>
      </c>
      <c r="I10" s="22">
        <v>0</v>
      </c>
      <c r="J10" s="73">
        <f t="shared" si="3"/>
        <v>191.111111111111</v>
      </c>
      <c r="K10" s="22">
        <f t="shared" si="4"/>
        <v>95.5555555555555</v>
      </c>
      <c r="L10" s="22">
        <f t="shared" si="5"/>
        <v>585.277777777778</v>
      </c>
      <c r="M10" s="22">
        <f t="shared" si="6"/>
        <v>23.8888888888889</v>
      </c>
      <c r="N10" s="22">
        <f t="shared" si="0"/>
        <v>23.8888888888889</v>
      </c>
      <c r="O10" s="24">
        <f t="shared" si="7"/>
        <v>919.722222222222</v>
      </c>
      <c r="P10" s="75">
        <f t="shared" si="8"/>
        <v>3308.61111111111</v>
      </c>
    </row>
    <row r="11" spans="1:16">
      <c r="A11" s="26">
        <v>0.2</v>
      </c>
      <c r="B11" s="21" t="s">
        <v>32</v>
      </c>
      <c r="C11" s="22">
        <f>$A$9</f>
        <v>2000</v>
      </c>
      <c r="D11" s="22">
        <f t="shared" si="9"/>
        <v>222.222222222222</v>
      </c>
      <c r="E11" s="23">
        <f t="shared" si="1"/>
        <v>166.666666666667</v>
      </c>
      <c r="F11" s="24">
        <f t="shared" si="2"/>
        <v>2388.88888888889</v>
      </c>
      <c r="G11" s="22">
        <v>0</v>
      </c>
      <c r="H11" s="22">
        <v>0</v>
      </c>
      <c r="I11" s="22">
        <v>0</v>
      </c>
      <c r="J11" s="73">
        <f t="shared" si="3"/>
        <v>191.111111111111</v>
      </c>
      <c r="K11" s="22">
        <f t="shared" si="4"/>
        <v>95.5555555555555</v>
      </c>
      <c r="L11" s="22">
        <f t="shared" si="5"/>
        <v>585.277777777778</v>
      </c>
      <c r="M11" s="22">
        <f t="shared" si="6"/>
        <v>23.8888888888889</v>
      </c>
      <c r="N11" s="22">
        <f t="shared" si="0"/>
        <v>23.8888888888889</v>
      </c>
      <c r="O11" s="24">
        <f t="shared" si="7"/>
        <v>919.722222222222</v>
      </c>
      <c r="P11" s="75">
        <f t="shared" si="8"/>
        <v>3308.61111111111</v>
      </c>
    </row>
    <row r="12" spans="1:16">
      <c r="A12" s="27">
        <v>0.045</v>
      </c>
      <c r="B12" s="21" t="s">
        <v>33</v>
      </c>
      <c r="C12" s="22">
        <f>C11+($A$9*$A$23)</f>
        <v>2100</v>
      </c>
      <c r="D12" s="22">
        <f t="shared" si="9"/>
        <v>233.333333333333</v>
      </c>
      <c r="E12" s="23">
        <f t="shared" si="1"/>
        <v>175</v>
      </c>
      <c r="F12" s="24">
        <f t="shared" si="2"/>
        <v>2508.33333333333</v>
      </c>
      <c r="G12" s="22">
        <v>0</v>
      </c>
      <c r="H12" s="22">
        <v>0</v>
      </c>
      <c r="I12" s="22">
        <v>0</v>
      </c>
      <c r="J12" s="73">
        <f t="shared" si="3"/>
        <v>200.666666666667</v>
      </c>
      <c r="K12" s="22">
        <f t="shared" si="4"/>
        <v>100.333333333333</v>
      </c>
      <c r="L12" s="22">
        <f t="shared" si="5"/>
        <v>614.541666666667</v>
      </c>
      <c r="M12" s="22">
        <f t="shared" si="6"/>
        <v>25.0833333333333</v>
      </c>
      <c r="N12" s="22">
        <f t="shared" si="0"/>
        <v>25.0833333333333</v>
      </c>
      <c r="O12" s="24">
        <f t="shared" si="7"/>
        <v>965.708333333333</v>
      </c>
      <c r="P12" s="75">
        <f t="shared" si="8"/>
        <v>3474.04166666667</v>
      </c>
    </row>
    <row r="13" spans="1:16">
      <c r="A13" s="20" t="s">
        <v>34</v>
      </c>
      <c r="B13" s="21" t="s">
        <v>35</v>
      </c>
      <c r="C13" s="22">
        <f t="shared" ref="C13:C19" si="10">C12</f>
        <v>2100</v>
      </c>
      <c r="D13" s="22">
        <f t="shared" si="9"/>
        <v>233.333333333333</v>
      </c>
      <c r="E13" s="23">
        <f t="shared" si="1"/>
        <v>175</v>
      </c>
      <c r="F13" s="24">
        <f t="shared" si="2"/>
        <v>2508.33333333333</v>
      </c>
      <c r="G13" s="22">
        <v>0</v>
      </c>
      <c r="H13" s="22">
        <v>0</v>
      </c>
      <c r="I13" s="22">
        <v>0</v>
      </c>
      <c r="J13" s="73">
        <f t="shared" si="3"/>
        <v>200.666666666667</v>
      </c>
      <c r="K13" s="22">
        <f t="shared" si="4"/>
        <v>100.333333333333</v>
      </c>
      <c r="L13" s="22">
        <f t="shared" si="5"/>
        <v>614.541666666667</v>
      </c>
      <c r="M13" s="22">
        <f t="shared" si="6"/>
        <v>25.0833333333333</v>
      </c>
      <c r="N13" s="22">
        <f t="shared" si="0"/>
        <v>25.0833333333333</v>
      </c>
      <c r="O13" s="24">
        <f t="shared" si="7"/>
        <v>965.708333333333</v>
      </c>
      <c r="P13" s="75">
        <f t="shared" si="8"/>
        <v>3474.04166666667</v>
      </c>
    </row>
    <row r="14" spans="1:16">
      <c r="A14" s="26">
        <v>0.02</v>
      </c>
      <c r="B14" s="21" t="s">
        <v>36</v>
      </c>
      <c r="C14" s="22">
        <f t="shared" si="10"/>
        <v>2100</v>
      </c>
      <c r="D14" s="22">
        <f t="shared" si="9"/>
        <v>233.333333333333</v>
      </c>
      <c r="E14" s="23">
        <f t="shared" si="1"/>
        <v>175</v>
      </c>
      <c r="F14" s="24">
        <f t="shared" si="2"/>
        <v>2508.33333333333</v>
      </c>
      <c r="G14" s="22">
        <v>0</v>
      </c>
      <c r="H14" s="22">
        <v>0</v>
      </c>
      <c r="I14" s="22">
        <v>0</v>
      </c>
      <c r="J14" s="73">
        <f t="shared" si="3"/>
        <v>200.666666666667</v>
      </c>
      <c r="K14" s="22">
        <f t="shared" si="4"/>
        <v>100.333333333333</v>
      </c>
      <c r="L14" s="22">
        <f t="shared" si="5"/>
        <v>614.541666666667</v>
      </c>
      <c r="M14" s="22">
        <f t="shared" si="6"/>
        <v>25.0833333333333</v>
      </c>
      <c r="N14" s="22">
        <f t="shared" si="0"/>
        <v>25.0833333333333</v>
      </c>
      <c r="O14" s="24">
        <f t="shared" si="7"/>
        <v>965.708333333333</v>
      </c>
      <c r="P14" s="75">
        <f t="shared" si="8"/>
        <v>3474.04166666667</v>
      </c>
    </row>
    <row r="15" spans="1:16">
      <c r="A15" s="28">
        <v>0.5</v>
      </c>
      <c r="B15" s="21" t="s">
        <v>37</v>
      </c>
      <c r="C15" s="22">
        <f t="shared" si="10"/>
        <v>2100</v>
      </c>
      <c r="D15" s="22">
        <f t="shared" si="9"/>
        <v>233.333333333333</v>
      </c>
      <c r="E15" s="23">
        <f t="shared" si="1"/>
        <v>175</v>
      </c>
      <c r="F15" s="24">
        <f t="shared" si="2"/>
        <v>2508.33333333333</v>
      </c>
      <c r="G15" s="22">
        <v>0</v>
      </c>
      <c r="H15" s="22">
        <v>0</v>
      </c>
      <c r="I15" s="22">
        <v>0</v>
      </c>
      <c r="J15" s="73">
        <f t="shared" si="3"/>
        <v>200.666666666667</v>
      </c>
      <c r="K15" s="22">
        <f t="shared" si="4"/>
        <v>100.333333333333</v>
      </c>
      <c r="L15" s="22">
        <f t="shared" si="5"/>
        <v>614.541666666667</v>
      </c>
      <c r="M15" s="22">
        <f t="shared" si="6"/>
        <v>25.0833333333333</v>
      </c>
      <c r="N15" s="22">
        <f t="shared" si="0"/>
        <v>25.0833333333333</v>
      </c>
      <c r="O15" s="24">
        <f t="shared" si="7"/>
        <v>965.708333333333</v>
      </c>
      <c r="P15" s="75">
        <f t="shared" si="8"/>
        <v>3474.04166666667</v>
      </c>
    </row>
    <row r="16" spans="1:16">
      <c r="A16" s="20" t="s">
        <v>38</v>
      </c>
      <c r="B16" s="21" t="s">
        <v>39</v>
      </c>
      <c r="C16" s="22">
        <f t="shared" si="10"/>
        <v>2100</v>
      </c>
      <c r="D16" s="22">
        <f t="shared" si="9"/>
        <v>233.333333333333</v>
      </c>
      <c r="E16" s="23">
        <f t="shared" si="1"/>
        <v>175</v>
      </c>
      <c r="F16" s="24">
        <f t="shared" si="2"/>
        <v>2508.33333333333</v>
      </c>
      <c r="G16" s="22">
        <v>0</v>
      </c>
      <c r="H16" s="22">
        <v>0</v>
      </c>
      <c r="I16" s="22">
        <v>0</v>
      </c>
      <c r="J16" s="73">
        <f t="shared" si="3"/>
        <v>200.666666666667</v>
      </c>
      <c r="K16" s="22">
        <f t="shared" si="4"/>
        <v>100.333333333333</v>
      </c>
      <c r="L16" s="22">
        <f t="shared" si="5"/>
        <v>614.541666666667</v>
      </c>
      <c r="M16" s="22">
        <f t="shared" si="6"/>
        <v>25.0833333333333</v>
      </c>
      <c r="N16" s="22">
        <f t="shared" si="0"/>
        <v>25.0833333333333</v>
      </c>
      <c r="O16" s="24">
        <f t="shared" si="7"/>
        <v>965.708333333333</v>
      </c>
      <c r="P16" s="75">
        <f t="shared" si="8"/>
        <v>3474.04166666667</v>
      </c>
    </row>
    <row r="17" spans="1:16">
      <c r="A17" s="27">
        <f>(A14*A15)</f>
        <v>0.01</v>
      </c>
      <c r="B17" s="21" t="s">
        <v>40</v>
      </c>
      <c r="C17" s="22">
        <f t="shared" si="10"/>
        <v>2100</v>
      </c>
      <c r="D17" s="22">
        <f t="shared" si="9"/>
        <v>233.333333333333</v>
      </c>
      <c r="E17" s="23">
        <f t="shared" si="1"/>
        <v>175</v>
      </c>
      <c r="F17" s="24">
        <f t="shared" si="2"/>
        <v>2508.33333333333</v>
      </c>
      <c r="G17" s="22">
        <v>0</v>
      </c>
      <c r="H17" s="22">
        <v>0</v>
      </c>
      <c r="I17" s="22">
        <v>0</v>
      </c>
      <c r="J17" s="73">
        <f t="shared" si="3"/>
        <v>200.666666666667</v>
      </c>
      <c r="K17" s="22">
        <f t="shared" si="4"/>
        <v>100.333333333333</v>
      </c>
      <c r="L17" s="22">
        <f t="shared" si="5"/>
        <v>614.541666666667</v>
      </c>
      <c r="M17" s="22">
        <f t="shared" si="6"/>
        <v>25.0833333333333</v>
      </c>
      <c r="N17" s="22">
        <f t="shared" si="0"/>
        <v>25.0833333333333</v>
      </c>
      <c r="O17" s="24">
        <f t="shared" si="7"/>
        <v>965.708333333333</v>
      </c>
      <c r="P17" s="75">
        <f t="shared" si="8"/>
        <v>3474.04166666667</v>
      </c>
    </row>
    <row r="18" spans="1:16">
      <c r="A18" s="20" t="s">
        <v>41</v>
      </c>
      <c r="B18" s="21" t="s">
        <v>42</v>
      </c>
      <c r="C18" s="22">
        <f t="shared" si="10"/>
        <v>2100</v>
      </c>
      <c r="D18" s="22">
        <f t="shared" si="9"/>
        <v>233.333333333333</v>
      </c>
      <c r="E18" s="23">
        <f t="shared" si="1"/>
        <v>175</v>
      </c>
      <c r="F18" s="24">
        <f t="shared" si="2"/>
        <v>2508.33333333333</v>
      </c>
      <c r="G18" s="22">
        <v>0</v>
      </c>
      <c r="H18" s="22">
        <v>0</v>
      </c>
      <c r="I18" s="22">
        <v>0</v>
      </c>
      <c r="J18" s="73">
        <f t="shared" si="3"/>
        <v>200.666666666667</v>
      </c>
      <c r="K18" s="22">
        <f t="shared" si="4"/>
        <v>100.333333333333</v>
      </c>
      <c r="L18" s="22">
        <f t="shared" si="5"/>
        <v>614.541666666667</v>
      </c>
      <c r="M18" s="22">
        <f t="shared" si="6"/>
        <v>25.0833333333333</v>
      </c>
      <c r="N18" s="22">
        <f t="shared" si="0"/>
        <v>25.0833333333333</v>
      </c>
      <c r="O18" s="24">
        <f t="shared" si="7"/>
        <v>965.708333333333</v>
      </c>
      <c r="P18" s="75">
        <f t="shared" si="8"/>
        <v>3474.04166666667</v>
      </c>
    </row>
    <row r="19" spans="1:16">
      <c r="A19" s="27">
        <v>0.01</v>
      </c>
      <c r="B19" s="21" t="s">
        <v>43</v>
      </c>
      <c r="C19" s="22">
        <f t="shared" si="10"/>
        <v>2100</v>
      </c>
      <c r="D19" s="22">
        <f t="shared" si="9"/>
        <v>233.333333333333</v>
      </c>
      <c r="E19" s="23">
        <f t="shared" si="1"/>
        <v>175</v>
      </c>
      <c r="F19" s="24">
        <f t="shared" si="2"/>
        <v>2508.33333333333</v>
      </c>
      <c r="G19" s="22">
        <v>0</v>
      </c>
      <c r="H19" s="22">
        <v>0</v>
      </c>
      <c r="I19" s="22">
        <v>0</v>
      </c>
      <c r="J19" s="73">
        <f t="shared" si="3"/>
        <v>200.666666666667</v>
      </c>
      <c r="K19" s="22">
        <f t="shared" si="4"/>
        <v>100.333333333333</v>
      </c>
      <c r="L19" s="22">
        <f t="shared" si="5"/>
        <v>614.541666666667</v>
      </c>
      <c r="M19" s="22">
        <f t="shared" si="6"/>
        <v>25.0833333333333</v>
      </c>
      <c r="N19" s="22">
        <f t="shared" si="0"/>
        <v>25.0833333333333</v>
      </c>
      <c r="O19" s="24">
        <f t="shared" si="7"/>
        <v>965.708333333333</v>
      </c>
      <c r="P19" s="75">
        <f t="shared" si="8"/>
        <v>3474.04166666667</v>
      </c>
    </row>
    <row r="20" spans="1:16">
      <c r="A20" s="27" t="s">
        <v>44</v>
      </c>
      <c r="B20" s="21"/>
      <c r="C20" s="22"/>
      <c r="D20" s="22"/>
      <c r="E20" s="23"/>
      <c r="F20" s="24"/>
      <c r="G20" s="22"/>
      <c r="H20" s="22"/>
      <c r="I20" s="22"/>
      <c r="J20" s="73"/>
      <c r="K20" s="22"/>
      <c r="L20" s="22"/>
      <c r="M20" s="22"/>
      <c r="N20" s="22"/>
      <c r="O20" s="24"/>
      <c r="P20" s="75"/>
    </row>
    <row r="21" spans="1:16">
      <c r="A21" s="29">
        <v>0.03</v>
      </c>
      <c r="B21" s="21"/>
      <c r="C21" s="22"/>
      <c r="D21" s="22"/>
      <c r="E21" s="23"/>
      <c r="F21" s="24"/>
      <c r="G21" s="22"/>
      <c r="H21" s="22"/>
      <c r="I21" s="22"/>
      <c r="J21" s="73"/>
      <c r="K21" s="22"/>
      <c r="L21" s="22"/>
      <c r="M21" s="22"/>
      <c r="N21" s="22"/>
      <c r="O21" s="24"/>
      <c r="P21" s="75"/>
    </row>
    <row r="22" spans="1:16">
      <c r="A22" s="27" t="s">
        <v>45</v>
      </c>
      <c r="B22" s="21"/>
      <c r="C22" s="22"/>
      <c r="D22" s="22"/>
      <c r="E22" s="23"/>
      <c r="F22" s="24"/>
      <c r="G22" s="22"/>
      <c r="H22" s="22"/>
      <c r="I22" s="22"/>
      <c r="J22" s="73"/>
      <c r="K22" s="22"/>
      <c r="L22" s="22"/>
      <c r="M22" s="22"/>
      <c r="N22" s="22"/>
      <c r="O22" s="24"/>
      <c r="P22" s="75"/>
    </row>
    <row r="23" ht="15.15" spans="1:16">
      <c r="A23" s="29">
        <v>0.05</v>
      </c>
      <c r="B23" s="30"/>
      <c r="C23" s="31"/>
      <c r="D23" s="31"/>
      <c r="E23" s="32"/>
      <c r="F23" s="33"/>
      <c r="G23" s="31"/>
      <c r="H23" s="31"/>
      <c r="I23" s="31"/>
      <c r="J23" s="76"/>
      <c r="K23" s="31"/>
      <c r="L23" s="31"/>
      <c r="M23" s="31"/>
      <c r="N23" s="31"/>
      <c r="O23" s="77"/>
      <c r="P23" s="78"/>
    </row>
    <row r="24" ht="15.15" spans="1:16">
      <c r="A24" s="34" t="s">
        <v>46</v>
      </c>
      <c r="B24" s="35"/>
      <c r="C24" s="36">
        <f>SUM(C8:C23)</f>
        <v>24800</v>
      </c>
      <c r="D24" s="36">
        <f>SUM(D8:D23)</f>
        <v>2755.55555555556</v>
      </c>
      <c r="E24" s="37">
        <f>SUM(E8:E23)</f>
        <v>2066.66666666667</v>
      </c>
      <c r="F24" s="38">
        <f>SUM(F8:F23)</f>
        <v>29622.2222222222</v>
      </c>
      <c r="G24" s="36">
        <f>SUM(G8:G19)</f>
        <v>0</v>
      </c>
      <c r="H24" s="36"/>
      <c r="I24" s="36">
        <f>SUM(I8:I19)</f>
        <v>0</v>
      </c>
      <c r="J24" s="79">
        <f t="shared" ref="J24:O24" si="11">SUM(J8:J23)</f>
        <v>2369.77777777778</v>
      </c>
      <c r="K24" s="79">
        <f t="shared" si="11"/>
        <v>1184.88888888889</v>
      </c>
      <c r="L24" s="79">
        <f t="shared" si="11"/>
        <v>7257.44444444445</v>
      </c>
      <c r="M24" s="79">
        <f t="shared" si="11"/>
        <v>296.222222222222</v>
      </c>
      <c r="N24" s="79">
        <f t="shared" si="11"/>
        <v>296.222222222222</v>
      </c>
      <c r="O24" s="38">
        <f t="shared" si="11"/>
        <v>11404.5555555556</v>
      </c>
      <c r="P24" s="80">
        <f>F24+O24</f>
        <v>41026.7777777778</v>
      </c>
    </row>
    <row r="25" ht="15.15" spans="1:16">
      <c r="A25" s="39"/>
      <c r="B25" s="40"/>
      <c r="C25" s="41"/>
      <c r="D25" s="42"/>
      <c r="E25" s="42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81"/>
    </row>
    <row r="26" ht="15.15" spans="1:16">
      <c r="A26" s="43" t="s">
        <v>47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82"/>
    </row>
    <row r="27" ht="15.15" spans="1:16">
      <c r="A27" s="45" t="s">
        <v>48</v>
      </c>
      <c r="B27" s="46"/>
      <c r="C27" s="46"/>
      <c r="D27" s="46"/>
      <c r="E27" s="46"/>
      <c r="F27" s="46"/>
      <c r="G27" s="47"/>
      <c r="H27" s="46"/>
      <c r="I27" s="45" t="s">
        <v>49</v>
      </c>
      <c r="J27" s="46"/>
      <c r="K27" s="46"/>
      <c r="L27" s="46"/>
      <c r="M27" s="46"/>
      <c r="N27" s="47"/>
      <c r="O27" s="83" t="s">
        <v>50</v>
      </c>
      <c r="P27" s="84"/>
    </row>
    <row r="28" ht="15.15" spans="1:16">
      <c r="A28" s="48" t="s">
        <v>51</v>
      </c>
      <c r="B28" s="49"/>
      <c r="C28" s="49"/>
      <c r="D28" s="50" t="s">
        <v>52</v>
      </c>
      <c r="E28" s="49"/>
      <c r="F28" s="50" t="s">
        <v>53</v>
      </c>
      <c r="G28" s="51"/>
      <c r="H28" s="49"/>
      <c r="I28" s="48" t="s">
        <v>54</v>
      </c>
      <c r="J28" s="50" t="s">
        <v>55</v>
      </c>
      <c r="K28" s="49"/>
      <c r="L28" s="85" t="s">
        <v>56</v>
      </c>
      <c r="M28" s="85" t="s">
        <v>57</v>
      </c>
      <c r="N28" s="86" t="s">
        <v>58</v>
      </c>
      <c r="O28" s="87"/>
      <c r="P28" s="88"/>
    </row>
    <row r="29" ht="15.15" spans="1:16">
      <c r="A29" s="52" t="s">
        <v>59</v>
      </c>
      <c r="B29" s="53"/>
      <c r="C29" s="54">
        <f>((J24+K24)*4.091%)+(K24+J24)</f>
        <v>3700.08808</v>
      </c>
      <c r="D29" s="55" t="s">
        <v>60</v>
      </c>
      <c r="E29" s="56">
        <f>L24+M24</f>
        <v>7553.66666666667</v>
      </c>
      <c r="F29" s="55" t="s">
        <v>60</v>
      </c>
      <c r="G29" s="57">
        <f>N24</f>
        <v>296.222222222222</v>
      </c>
      <c r="H29" s="54"/>
      <c r="I29" s="89">
        <f>C24</f>
        <v>24800</v>
      </c>
      <c r="J29" s="90">
        <f>D24</f>
        <v>2755.55555555556</v>
      </c>
      <c r="K29" s="91"/>
      <c r="L29" s="92">
        <f>E24</f>
        <v>2066.66666666667</v>
      </c>
      <c r="M29" s="93">
        <v>0</v>
      </c>
      <c r="N29" s="23">
        <v>0</v>
      </c>
      <c r="O29" s="94">
        <f>N29+M29+L29+J29+I29+G29+E29+C29</f>
        <v>41172.1991911111</v>
      </c>
      <c r="P29" s="84"/>
    </row>
    <row r="30" spans="1:16">
      <c r="A30" s="58"/>
      <c r="B30" s="59"/>
      <c r="C30" s="60"/>
      <c r="D30" s="61"/>
      <c r="E30" s="62"/>
      <c r="F30" s="61"/>
      <c r="G30" s="63"/>
      <c r="H30" s="62"/>
      <c r="I30" s="95"/>
      <c r="J30" s="61"/>
      <c r="K30" s="62"/>
      <c r="L30" s="61"/>
      <c r="M30" s="61"/>
      <c r="N30" s="63"/>
      <c r="O30" s="96"/>
      <c r="P30" s="84"/>
    </row>
    <row r="31" ht="15.15" spans="1:16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97"/>
    </row>
  </sheetData>
  <mergeCells count="18">
    <mergeCell ref="A1:O1"/>
    <mergeCell ref="N2:O2"/>
    <mergeCell ref="A4:C4"/>
    <mergeCell ref="D4:J4"/>
    <mergeCell ref="L4:P4"/>
    <mergeCell ref="B6:F6"/>
    <mergeCell ref="G6:I6"/>
    <mergeCell ref="J6:O6"/>
    <mergeCell ref="D25:E25"/>
    <mergeCell ref="A26:P26"/>
    <mergeCell ref="A27:G27"/>
    <mergeCell ref="I27:N27"/>
    <mergeCell ref="A28:C28"/>
    <mergeCell ref="D28:E28"/>
    <mergeCell ref="F28:G28"/>
    <mergeCell ref="J28:K28"/>
    <mergeCell ref="J29:K29"/>
    <mergeCell ref="A29:B30"/>
  </mergeCells>
  <pageMargins left="0.511811024" right="0.511811024" top="0.787401575" bottom="0.787401575" header="0.31496062" footer="0.31496062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511811024" right="0.511811024" top="0.787401575" bottom="0.787401575" header="0.31496062" footer="0.31496062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511811024" right="0.511811024" top="0.787401575" bottom="0.787401575" header="0.31496062" footer="0.31496062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PC24</dc:creator>
  <cp:lastModifiedBy>Gabriela</cp:lastModifiedBy>
  <dcterms:created xsi:type="dcterms:W3CDTF">2022-06-24T19:22:00Z</dcterms:created>
  <dcterms:modified xsi:type="dcterms:W3CDTF">2022-08-30T20:07:48Z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C0F2EDA2EA994D7586BF2FFA97CB7495</vt:lpwstr>
  </property>
  <property fmtid="{D5CDD505-2E9C-101B-9397-08002B2CF9AE}" pid="3" name="KSOProductBuildVer">
    <vt:lpwstr>1046-11.2.0.11254</vt:lpwstr>
  </property>
</Properties>
</file>